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ulxc2\OneDrive - Belk Administration Company\Desktop\MBA\MTG\"/>
    </mc:Choice>
  </mc:AlternateContent>
  <xr:revisionPtr revIDLastSave="0" documentId="13_ncr:1_{2A8B0490-2894-40CE-AE0C-50FFD43ABE48}" xr6:coauthVersionLast="41" xr6:coauthVersionMax="41" xr10:uidLastSave="{00000000-0000-0000-0000-000000000000}"/>
  <bookViews>
    <workbookView xWindow="-23148" yWindow="-276" windowWidth="23256" windowHeight="12576" xr2:uid="{AD902BF9-9075-4401-B711-0797CFCB4D43}"/>
  </bookViews>
  <sheets>
    <sheet name="Sheet1" sheetId="1" r:id="rId1"/>
  </sheets>
  <definedNames>
    <definedName name="solver_adj" localSheetId="0" hidden="1">Sheet1!$H$15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Sheet1!$P$15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N14" i="1"/>
  <c r="N15" i="1"/>
  <c r="L14" i="1" l="1"/>
  <c r="L15" i="1"/>
  <c r="I8" i="1"/>
  <c r="J8" i="1" s="1"/>
  <c r="O15" i="1"/>
  <c r="O14" i="1"/>
  <c r="P14" i="1" s="1"/>
  <c r="D5" i="1"/>
  <c r="D6" i="1"/>
  <c r="D7" i="1"/>
  <c r="D8" i="1"/>
  <c r="D9" i="1"/>
  <c r="D4" i="1"/>
  <c r="C12" i="1"/>
  <c r="C10" i="1"/>
  <c r="B10" i="1"/>
  <c r="H10" i="1"/>
  <c r="M10" i="1"/>
  <c r="G10" i="1"/>
  <c r="F12" i="1"/>
  <c r="E12" i="1"/>
  <c r="H12" i="1"/>
  <c r="B12" i="1"/>
  <c r="G12" i="1"/>
  <c r="N9" i="1"/>
  <c r="O9" i="1" s="1"/>
  <c r="P9" i="1" s="1"/>
  <c r="I9" i="1"/>
  <c r="J9" i="1" s="1"/>
  <c r="N6" i="1"/>
  <c r="O6" i="1" s="1"/>
  <c r="P6" i="1" s="1"/>
  <c r="N7" i="1"/>
  <c r="O7" i="1" s="1"/>
  <c r="P7" i="1" s="1"/>
  <c r="N8" i="1"/>
  <c r="O8" i="1" s="1"/>
  <c r="P8" i="1" s="1"/>
  <c r="I6" i="1"/>
  <c r="J6" i="1" s="1"/>
  <c r="I7" i="1"/>
  <c r="J7" i="1" s="1"/>
  <c r="I5" i="1"/>
  <c r="J5" i="1" s="1"/>
  <c r="K5" i="1" s="1"/>
  <c r="N5" i="1"/>
  <c r="O5" i="1" s="1"/>
  <c r="P5" i="1" s="1"/>
  <c r="N4" i="1"/>
  <c r="I4" i="1"/>
  <c r="J4" i="1" s="1"/>
  <c r="L9" i="1" l="1"/>
  <c r="K9" i="1"/>
  <c r="L6" i="1"/>
  <c r="K6" i="1"/>
  <c r="L8" i="1"/>
  <c r="K8" i="1"/>
  <c r="L4" i="1"/>
  <c r="K4" i="1"/>
  <c r="L7" i="1"/>
  <c r="K7" i="1"/>
  <c r="L12" i="1"/>
  <c r="L5" i="1"/>
  <c r="L10" i="1"/>
  <c r="D10" i="1"/>
  <c r="D12" i="1"/>
  <c r="N12" i="1"/>
  <c r="P15" i="1"/>
  <c r="I10" i="1"/>
  <c r="J10" i="1" s="1"/>
  <c r="K10" i="1" s="1"/>
  <c r="N10" i="1"/>
  <c r="O4" i="1"/>
  <c r="O10" i="1" s="1"/>
  <c r="P10" i="1" s="1"/>
  <c r="I12" i="1"/>
  <c r="J12" i="1" s="1"/>
  <c r="K12" i="1" s="1"/>
  <c r="P4" i="1" l="1"/>
  <c r="P12" i="1" s="1"/>
  <c r="O12" i="1"/>
</calcChain>
</file>

<file path=xl/sharedStrings.xml><?xml version="1.0" encoding="utf-8"?>
<sst xmlns="http://schemas.openxmlformats.org/spreadsheetml/2006/main" count="25" uniqueCount="25">
  <si>
    <t xml:space="preserve">Set </t>
  </si>
  <si>
    <t>Box Price</t>
  </si>
  <si>
    <t>Hold Period (months)</t>
  </si>
  <si>
    <t>Release Date</t>
  </si>
  <si>
    <t>Net Profit</t>
  </si>
  <si>
    <t>Shadows Over Innistrad</t>
  </si>
  <si>
    <t>Sale Date</t>
  </si>
  <si>
    <t>Ebay &amp; Paypal Selling fees at 12.9%</t>
  </si>
  <si>
    <t xml:space="preserve">Net % Gain </t>
  </si>
  <si>
    <t>Eldrich Moon</t>
  </si>
  <si>
    <t>USPS Flat Rate Medium Box</t>
  </si>
  <si>
    <t>Kaladesh</t>
  </si>
  <si>
    <t>Aether Revolt</t>
  </si>
  <si>
    <t>Amonkhet</t>
  </si>
  <si>
    <t>Avg. Growth $ by Month</t>
  </si>
  <si>
    <t>Avg. Growth % by Month</t>
  </si>
  <si>
    <t xml:space="preserve">Avg. July Box Sale Price Ebay </t>
  </si>
  <si>
    <t>Breakeven</t>
  </si>
  <si>
    <t>Total Growth</t>
  </si>
  <si>
    <t>Current Set EV MTG Dawnglare with Inventions &amp; Invocations</t>
  </si>
  <si>
    <t>Current Box Price % of Set EV Premium</t>
  </si>
  <si>
    <t>Total</t>
  </si>
  <si>
    <t>Average</t>
  </si>
  <si>
    <t>Hour of Devastation</t>
  </si>
  <si>
    <t>12 Month Return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</si>
</sst>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wrapText="1"/>
    </xf>
    <xf numFmtId="44" fontId="0" fillId="0" borderId="0" xfId="1" applyFont="1"/>
    <xf numFmtId="44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7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164" fontId="0" fillId="0" borderId="0" xfId="2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July 2019 Booster Box Sale Price</a:t>
            </a:r>
            <a:r>
              <a:rPr lang="en-US" baseline="0"/>
              <a:t>s</a:t>
            </a:r>
            <a:r>
              <a:rPr lang="en-US"/>
              <a:t> Ebay  </a:t>
            </a:r>
          </a:p>
        </c:rich>
      </c:tx>
      <c:layout>
        <c:manualLayout>
          <c:xMode val="edge"/>
          <c:yMode val="edge"/>
          <c:x val="0.1291388888888888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Sheet1!$H$3</c:f>
              <c:strCache>
                <c:ptCount val="1"/>
                <c:pt idx="0">
                  <c:v>Avg. July Box Sale Price Ebay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Sheet1!$A$4:$A$9</c:f>
              <c:strCache>
                <c:ptCount val="6"/>
                <c:pt idx="0">
                  <c:v>Shadows Over Innistrad</c:v>
                </c:pt>
                <c:pt idx="1">
                  <c:v>Eldrich Moon</c:v>
                </c:pt>
                <c:pt idx="2">
                  <c:v>Kaladesh</c:v>
                </c:pt>
                <c:pt idx="3">
                  <c:v>Aether Revolt</c:v>
                </c:pt>
                <c:pt idx="4">
                  <c:v>Amonkhet</c:v>
                </c:pt>
                <c:pt idx="5">
                  <c:v>Hour of Devastation</c:v>
                </c:pt>
              </c:strCache>
            </c:strRef>
          </c:cat>
          <c:val>
            <c:numRef>
              <c:f>Sheet1!$H$4:$H$9</c:f>
              <c:numCache>
                <c:formatCode>"$"#,##0.00_);[Red]\("$"#,##0.00\)</c:formatCode>
                <c:ptCount val="6"/>
                <c:pt idx="0">
                  <c:v>90</c:v>
                </c:pt>
                <c:pt idx="1">
                  <c:v>165</c:v>
                </c:pt>
                <c:pt idx="2">
                  <c:v>180</c:v>
                </c:pt>
                <c:pt idx="3">
                  <c:v>140</c:v>
                </c:pt>
                <c:pt idx="4">
                  <c:v>95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9-45FF-B98A-68A3BEF96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8510056"/>
        <c:axId val="698511368"/>
        <c:axId val="0"/>
      </c:bar3DChart>
      <c:catAx>
        <c:axId val="698510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1368"/>
        <c:crosses val="autoZero"/>
        <c:auto val="1"/>
        <c:lblAlgn val="ctr"/>
        <c:lblOffset val="100"/>
        <c:noMultiLvlLbl val="0"/>
      </c:catAx>
      <c:valAx>
        <c:axId val="698511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005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</a:t>
            </a:r>
            <a:r>
              <a:rPr lang="en-US" baseline="0"/>
              <a:t> Set Value to Booster Box Pricing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Current Set EV MTG Dawnglare with Inventions &amp; Invocations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Sheet1!$A$4:$A$9</c:f>
              <c:strCache>
                <c:ptCount val="6"/>
                <c:pt idx="0">
                  <c:v>Shadows Over Innistrad</c:v>
                </c:pt>
                <c:pt idx="1">
                  <c:v>Eldrich Moon</c:v>
                </c:pt>
                <c:pt idx="2">
                  <c:v>Kaladesh</c:v>
                </c:pt>
                <c:pt idx="3">
                  <c:v>Aether Revolt</c:v>
                </c:pt>
                <c:pt idx="4">
                  <c:v>Amonkhet</c:v>
                </c:pt>
                <c:pt idx="5">
                  <c:v>Hour of Devastation</c:v>
                </c:pt>
              </c:strCache>
            </c:strRef>
          </c:cat>
          <c:val>
            <c:numRef>
              <c:f>Sheet1!$C$4:$C$9</c:f>
              <c:numCache>
                <c:formatCode>"$"#,##0.00_);[Red]\("$"#,##0.00\)</c:formatCode>
                <c:ptCount val="6"/>
                <c:pt idx="0">
                  <c:v>56.24</c:v>
                </c:pt>
                <c:pt idx="1">
                  <c:v>76.989999999999995</c:v>
                </c:pt>
                <c:pt idx="2">
                  <c:v>78.209999999999994</c:v>
                </c:pt>
                <c:pt idx="3">
                  <c:v>89.11</c:v>
                </c:pt>
                <c:pt idx="4">
                  <c:v>57</c:v>
                </c:pt>
                <c:pt idx="5">
                  <c:v>62.01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6-47C6-A894-3DEF7CB91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5015288"/>
        <c:axId val="735009056"/>
      </c:barChart>
      <c:lineChart>
        <c:grouping val="standard"/>
        <c:varyColors val="0"/>
        <c:ser>
          <c:idx val="1"/>
          <c:order val="1"/>
          <c:tx>
            <c:strRef>
              <c:f>Sheet1!$H$3</c:f>
              <c:strCache>
                <c:ptCount val="1"/>
                <c:pt idx="0">
                  <c:v>Avg. July Box Sale Price Ebay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Sheet1!$A$4:$A$9</c:f>
              <c:strCache>
                <c:ptCount val="6"/>
                <c:pt idx="0">
                  <c:v>Shadows Over Innistrad</c:v>
                </c:pt>
                <c:pt idx="1">
                  <c:v>Eldrich Moon</c:v>
                </c:pt>
                <c:pt idx="2">
                  <c:v>Kaladesh</c:v>
                </c:pt>
                <c:pt idx="3">
                  <c:v>Aether Revolt</c:v>
                </c:pt>
                <c:pt idx="4">
                  <c:v>Amonkhet</c:v>
                </c:pt>
                <c:pt idx="5">
                  <c:v>Hour of Devastation</c:v>
                </c:pt>
              </c:strCache>
            </c:strRef>
          </c:cat>
          <c:val>
            <c:numRef>
              <c:f>Sheet1!$H$4:$H$9</c:f>
              <c:numCache>
                <c:formatCode>"$"#,##0.00_);[Red]\("$"#,##0.00\)</c:formatCode>
                <c:ptCount val="6"/>
                <c:pt idx="0">
                  <c:v>90</c:v>
                </c:pt>
                <c:pt idx="1">
                  <c:v>165</c:v>
                </c:pt>
                <c:pt idx="2">
                  <c:v>180</c:v>
                </c:pt>
                <c:pt idx="3">
                  <c:v>140</c:v>
                </c:pt>
                <c:pt idx="4">
                  <c:v>95</c:v>
                </c:pt>
                <c:pt idx="5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96-47C6-A894-3DEF7CB91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735592"/>
        <c:axId val="838735264"/>
      </c:lineChart>
      <c:catAx>
        <c:axId val="735015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009056"/>
        <c:crosses val="autoZero"/>
        <c:auto val="1"/>
        <c:lblAlgn val="ctr"/>
        <c:lblOffset val="100"/>
        <c:noMultiLvlLbl val="0"/>
      </c:catAx>
      <c:valAx>
        <c:axId val="7350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015288"/>
        <c:crosses val="autoZero"/>
        <c:crossBetween val="between"/>
      </c:valAx>
      <c:valAx>
        <c:axId val="8387352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Booster</a:t>
                </a:r>
                <a:r>
                  <a:rPr lang="en-US" baseline="0"/>
                  <a:t> Box Price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35592"/>
        <c:crosses val="max"/>
        <c:crossBetween val="between"/>
      </c:valAx>
      <c:catAx>
        <c:axId val="838735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8735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114300</xdr:rowOff>
    </xdr:from>
    <xdr:to>
      <xdr:col>5</xdr:col>
      <xdr:colOff>247650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94091F-76C9-40C1-B7D7-203FFC9454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471487</xdr:colOff>
      <xdr:row>15</xdr:row>
      <xdr:rowOff>104775</xdr:rowOff>
    </xdr:from>
    <xdr:to>
      <xdr:col>13</xdr:col>
      <xdr:colOff>61912</xdr:colOff>
      <xdr:row>29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29E017A-D254-4BA9-8272-B4206DC735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8FB28-A5AE-4495-9E16-40082DC08E5F}">
  <dimension ref="A1:P21"/>
  <sheetViews>
    <sheetView tabSelected="1" workbookViewId="0">
      <selection activeCell="Q8" sqref="Q8"/>
    </sheetView>
  </sheetViews>
  <sheetFormatPr defaultRowHeight="15" x14ac:dyDescent="0.25"/>
  <cols>
    <col min="1" max="1" width="22.5703125" customWidth="1"/>
    <col min="3" max="3" width="16.140625" customWidth="1"/>
    <col min="5" max="5" width="8.42578125" customWidth="1"/>
    <col min="6" max="7" width="12.140625" customWidth="1"/>
    <col min="8" max="8" width="11.42578125" customWidth="1"/>
    <col min="10" max="10" width="11.5703125" bestFit="1" customWidth="1"/>
    <col min="14" max="14" width="11.42578125" customWidth="1"/>
  </cols>
  <sheetData>
    <row r="1" spans="1:16" x14ac:dyDescent="0.25">
      <c r="C1" s="21">
        <v>43675</v>
      </c>
    </row>
    <row r="3" spans="1:16" s="1" customFormat="1" ht="58.5" customHeight="1" x14ac:dyDescent="0.25">
      <c r="A3" s="11" t="s">
        <v>0</v>
      </c>
      <c r="B3" s="11" t="s">
        <v>1</v>
      </c>
      <c r="C3" s="11" t="s">
        <v>19</v>
      </c>
      <c r="D3" s="11" t="s">
        <v>20</v>
      </c>
      <c r="E3" s="11" t="s">
        <v>3</v>
      </c>
      <c r="F3" s="11" t="s">
        <v>6</v>
      </c>
      <c r="G3" s="11" t="s">
        <v>2</v>
      </c>
      <c r="H3" s="11" t="s">
        <v>16</v>
      </c>
      <c r="I3" s="11" t="s">
        <v>14</v>
      </c>
      <c r="J3" s="11" t="s">
        <v>15</v>
      </c>
      <c r="K3" s="11" t="s">
        <v>24</v>
      </c>
      <c r="L3" s="11" t="s">
        <v>18</v>
      </c>
      <c r="M3" s="11" t="s">
        <v>10</v>
      </c>
      <c r="N3" s="11" t="s">
        <v>7</v>
      </c>
      <c r="O3" s="11" t="s">
        <v>4</v>
      </c>
      <c r="P3" s="11" t="s">
        <v>8</v>
      </c>
    </row>
    <row r="4" spans="1:16" s="5" customFormat="1" x14ac:dyDescent="0.25">
      <c r="A4" s="5" t="s">
        <v>5</v>
      </c>
      <c r="B4" s="10">
        <v>80</v>
      </c>
      <c r="C4" s="10">
        <v>56.24</v>
      </c>
      <c r="D4" s="9">
        <f t="shared" ref="D4:D10" si="0">(H4/C4)-1</f>
        <v>0.60028449502133707</v>
      </c>
      <c r="E4" s="7">
        <v>42461</v>
      </c>
      <c r="F4" s="7">
        <v>43678</v>
      </c>
      <c r="G4" s="5">
        <v>39</v>
      </c>
      <c r="H4" s="10">
        <v>90</v>
      </c>
      <c r="I4" s="8">
        <f t="shared" ref="I4:I9" si="1">SUM(H4-B4)/G4</f>
        <v>0.25641025641025639</v>
      </c>
      <c r="J4" s="9">
        <f t="shared" ref="J4:J12" si="2">I4/B4</f>
        <v>3.205128205128205E-3</v>
      </c>
      <c r="K4" s="9">
        <f>J4*12</f>
        <v>3.8461538461538464E-2</v>
      </c>
      <c r="L4" s="9">
        <f>J4*G4</f>
        <v>0.125</v>
      </c>
      <c r="M4" s="10">
        <v>12.8</v>
      </c>
      <c r="N4" s="10">
        <f>H4*0.129</f>
        <v>11.61</v>
      </c>
      <c r="O4" s="8">
        <f>H4-M4-N40-N4-B4</f>
        <v>-14.409999999999997</v>
      </c>
      <c r="P4" s="9">
        <f>O4/B4</f>
        <v>-0.18012499999999995</v>
      </c>
    </row>
    <row r="5" spans="1:16" s="5" customFormat="1" x14ac:dyDescent="0.25">
      <c r="A5" s="5" t="s">
        <v>9</v>
      </c>
      <c r="B5" s="10">
        <v>80</v>
      </c>
      <c r="C5" s="10">
        <v>76.989999999999995</v>
      </c>
      <c r="D5" s="9">
        <f t="shared" si="0"/>
        <v>1.1431354721392388</v>
      </c>
      <c r="E5" s="7">
        <v>42552</v>
      </c>
      <c r="F5" s="7">
        <v>43678</v>
      </c>
      <c r="G5" s="5">
        <v>36</v>
      </c>
      <c r="H5" s="10">
        <v>165</v>
      </c>
      <c r="I5" s="8">
        <f t="shared" si="1"/>
        <v>2.3611111111111112</v>
      </c>
      <c r="J5" s="9">
        <f t="shared" si="2"/>
        <v>2.9513888888888888E-2</v>
      </c>
      <c r="K5" s="9">
        <f>J5*12</f>
        <v>0.35416666666666663</v>
      </c>
      <c r="L5" s="9">
        <f>J5*G5</f>
        <v>1.0625</v>
      </c>
      <c r="M5" s="10">
        <v>12.8</v>
      </c>
      <c r="N5" s="10">
        <f>H5*0.129</f>
        <v>21.285</v>
      </c>
      <c r="O5" s="8">
        <f>H5-M5-N41-N5-B5</f>
        <v>50.914999999999992</v>
      </c>
      <c r="P5" s="9">
        <f>O5/B5</f>
        <v>0.63643749999999988</v>
      </c>
    </row>
    <row r="6" spans="1:16" s="5" customFormat="1" x14ac:dyDescent="0.25">
      <c r="A6" s="5" t="s">
        <v>11</v>
      </c>
      <c r="B6" s="10">
        <v>80</v>
      </c>
      <c r="C6" s="10">
        <v>78.209999999999994</v>
      </c>
      <c r="D6" s="9">
        <f t="shared" si="0"/>
        <v>1.3014959723820487</v>
      </c>
      <c r="E6" s="7">
        <v>42614</v>
      </c>
      <c r="F6" s="7">
        <v>43678</v>
      </c>
      <c r="G6" s="5">
        <v>34</v>
      </c>
      <c r="H6" s="10">
        <v>180</v>
      </c>
      <c r="I6" s="8">
        <f t="shared" si="1"/>
        <v>2.9411764705882355</v>
      </c>
      <c r="J6" s="9">
        <f t="shared" si="2"/>
        <v>3.6764705882352942E-2</v>
      </c>
      <c r="K6" s="9">
        <f>J6*12</f>
        <v>0.44117647058823528</v>
      </c>
      <c r="L6" s="9">
        <f>J6*G6</f>
        <v>1.25</v>
      </c>
      <c r="M6" s="10">
        <v>12.8</v>
      </c>
      <c r="N6" s="10">
        <f t="shared" ref="N6:N9" si="3">H6*0.129</f>
        <v>23.22</v>
      </c>
      <c r="O6" s="8">
        <f>H6-M6-N42-N6-B6</f>
        <v>63.97999999999999</v>
      </c>
      <c r="P6" s="9">
        <f>O6/B6</f>
        <v>0.79974999999999985</v>
      </c>
    </row>
    <row r="7" spans="1:16" s="5" customFormat="1" x14ac:dyDescent="0.25">
      <c r="A7" s="5" t="s">
        <v>12</v>
      </c>
      <c r="B7" s="10">
        <v>80</v>
      </c>
      <c r="C7" s="10">
        <v>89.11</v>
      </c>
      <c r="D7" s="9">
        <f t="shared" si="0"/>
        <v>0.57109190887666927</v>
      </c>
      <c r="E7" s="7">
        <v>42736</v>
      </c>
      <c r="F7" s="7">
        <v>43678</v>
      </c>
      <c r="G7" s="5">
        <v>30</v>
      </c>
      <c r="H7" s="10">
        <v>140</v>
      </c>
      <c r="I7" s="8">
        <f t="shared" si="1"/>
        <v>2</v>
      </c>
      <c r="J7" s="9">
        <f t="shared" si="2"/>
        <v>2.5000000000000001E-2</v>
      </c>
      <c r="K7" s="9">
        <f>J7*12</f>
        <v>0.30000000000000004</v>
      </c>
      <c r="L7" s="9">
        <f>J7*G7</f>
        <v>0.75</v>
      </c>
      <c r="M7" s="10">
        <v>12.8</v>
      </c>
      <c r="N7" s="10">
        <f t="shared" si="3"/>
        <v>18.060000000000002</v>
      </c>
      <c r="O7" s="8">
        <f>H7-M7-N43-N7-B7</f>
        <v>29.14</v>
      </c>
      <c r="P7" s="9">
        <f>O7/B7</f>
        <v>0.36425000000000002</v>
      </c>
    </row>
    <row r="8" spans="1:16" s="5" customFormat="1" x14ac:dyDescent="0.25">
      <c r="A8" s="5" t="s">
        <v>13</v>
      </c>
      <c r="B8" s="10">
        <v>80</v>
      </c>
      <c r="C8" s="10">
        <v>57</v>
      </c>
      <c r="D8" s="9">
        <f t="shared" si="0"/>
        <v>0.66666666666666674</v>
      </c>
      <c r="E8" s="7">
        <v>42826</v>
      </c>
      <c r="F8" s="7">
        <v>43678</v>
      </c>
      <c r="G8" s="5">
        <v>27</v>
      </c>
      <c r="H8" s="10">
        <v>95</v>
      </c>
      <c r="I8" s="8">
        <f t="shared" si="1"/>
        <v>0.55555555555555558</v>
      </c>
      <c r="J8" s="9">
        <f t="shared" si="2"/>
        <v>6.9444444444444449E-3</v>
      </c>
      <c r="K8" s="9">
        <f>J8*12</f>
        <v>8.3333333333333343E-2</v>
      </c>
      <c r="L8" s="9">
        <f>J8*G8</f>
        <v>0.1875</v>
      </c>
      <c r="M8" s="10">
        <v>12.8</v>
      </c>
      <c r="N8" s="10">
        <f t="shared" si="3"/>
        <v>12.255000000000001</v>
      </c>
      <c r="O8" s="8">
        <f>H8-M8-N44-N8-B8</f>
        <v>-10.054999999999993</v>
      </c>
      <c r="P8" s="9">
        <f>O8/B8</f>
        <v>-0.1256874999999999</v>
      </c>
    </row>
    <row r="9" spans="1:16" s="5" customFormat="1" x14ac:dyDescent="0.25">
      <c r="A9" s="12" t="s">
        <v>23</v>
      </c>
      <c r="B9" s="16">
        <v>80</v>
      </c>
      <c r="C9" s="16">
        <v>62.01</v>
      </c>
      <c r="D9" s="15">
        <f t="shared" si="0"/>
        <v>0.45137880986937606</v>
      </c>
      <c r="E9" s="13">
        <v>42917</v>
      </c>
      <c r="F9" s="13">
        <v>43678</v>
      </c>
      <c r="G9" s="12">
        <v>24</v>
      </c>
      <c r="H9" s="16">
        <v>90</v>
      </c>
      <c r="I9" s="14">
        <f t="shared" si="1"/>
        <v>0.41666666666666669</v>
      </c>
      <c r="J9" s="15">
        <f t="shared" si="2"/>
        <v>5.2083333333333339E-3</v>
      </c>
      <c r="K9" s="15">
        <f>J9*12</f>
        <v>6.25E-2</v>
      </c>
      <c r="L9" s="15">
        <f>J9*G9</f>
        <v>0.125</v>
      </c>
      <c r="M9" s="16">
        <v>12.8</v>
      </c>
      <c r="N9" s="16">
        <f t="shared" si="3"/>
        <v>11.61</v>
      </c>
      <c r="O9" s="14">
        <f>H9-M9-N45-N9-B9</f>
        <v>-14.409999999999997</v>
      </c>
      <c r="P9" s="15">
        <f>O9/B9</f>
        <v>-0.18012499999999995</v>
      </c>
    </row>
    <row r="10" spans="1:16" x14ac:dyDescent="0.25">
      <c r="A10" s="17" t="s">
        <v>21</v>
      </c>
      <c r="B10" s="10">
        <f>SUM(B4:B9)</f>
        <v>480</v>
      </c>
      <c r="C10" s="10">
        <f>SUM(C4:C9)</f>
        <v>419.56</v>
      </c>
      <c r="D10" s="9">
        <f t="shared" si="0"/>
        <v>0.81142148917914003</v>
      </c>
      <c r="G10" s="5">
        <f>SUM(G4:G9)</f>
        <v>190</v>
      </c>
      <c r="H10" s="10">
        <f>SUM(H4:H9)</f>
        <v>760</v>
      </c>
      <c r="I10" s="8">
        <f>SUM(I4:I9)</f>
        <v>8.5309200603318249</v>
      </c>
      <c r="J10" s="20">
        <f t="shared" si="2"/>
        <v>1.7772750125691301E-2</v>
      </c>
      <c r="K10" s="9">
        <f>J10*12</f>
        <v>0.21327300150829562</v>
      </c>
      <c r="L10" s="9">
        <f>(H10-B10)/B10</f>
        <v>0.58333333333333337</v>
      </c>
      <c r="M10" s="10">
        <f>SUM(M4:M9)</f>
        <v>76.8</v>
      </c>
      <c r="N10" s="10">
        <f>SUM(N4:N9)</f>
        <v>98.039999999999992</v>
      </c>
      <c r="O10" s="8">
        <f>SUM(O4:O9)</f>
        <v>105.16000000000001</v>
      </c>
      <c r="P10" s="9">
        <f>O10/B10</f>
        <v>0.21908333333333335</v>
      </c>
    </row>
    <row r="11" spans="1:16" x14ac:dyDescent="0.25">
      <c r="C11" s="10"/>
      <c r="H11" s="10"/>
      <c r="K11" s="9"/>
      <c r="L11" s="5"/>
    </row>
    <row r="12" spans="1:16" x14ac:dyDescent="0.25">
      <c r="A12" s="17" t="s">
        <v>22</v>
      </c>
      <c r="B12" s="10">
        <f>SUM(B4:B9)/6</f>
        <v>80</v>
      </c>
      <c r="C12" s="10">
        <f>SUM(C4:C9)/6</f>
        <v>69.926666666666662</v>
      </c>
      <c r="D12" s="9">
        <f>SUM(D4:D9)/6</f>
        <v>0.78900888749255615</v>
      </c>
      <c r="E12" s="7">
        <f t="shared" ref="E12:I12" si="4">AVERAGE(E4:E9)</f>
        <v>42684.333333333336</v>
      </c>
      <c r="F12" s="7">
        <f t="shared" si="4"/>
        <v>43678</v>
      </c>
      <c r="G12" s="18">
        <f t="shared" si="4"/>
        <v>31.666666666666668</v>
      </c>
      <c r="H12" s="10">
        <f t="shared" si="4"/>
        <v>126.66666666666667</v>
      </c>
      <c r="I12" s="19">
        <f t="shared" si="4"/>
        <v>1.4218200100553042</v>
      </c>
      <c r="J12" s="20">
        <f t="shared" si="2"/>
        <v>1.7772750125691301E-2</v>
      </c>
      <c r="K12" s="9">
        <f>J12*12</f>
        <v>0.21327300150829562</v>
      </c>
      <c r="L12" s="20">
        <f>J12*G12</f>
        <v>0.56280375398022453</v>
      </c>
      <c r="M12" s="10">
        <f>AVERAGE(M4:M9)</f>
        <v>12.799999999999999</v>
      </c>
      <c r="N12" s="10">
        <f>AVERAGE(N4:N9)</f>
        <v>16.34</v>
      </c>
      <c r="O12" s="19">
        <f>AVERAGE(O4:O9)</f>
        <v>17.526666666666667</v>
      </c>
      <c r="P12" s="20">
        <f>AVERAGE(P4:P9)</f>
        <v>0.2190833333333333</v>
      </c>
    </row>
    <row r="13" spans="1:16" x14ac:dyDescent="0.25">
      <c r="B13" s="10"/>
      <c r="H13" s="10"/>
      <c r="M13" s="10"/>
      <c r="N13" s="10"/>
    </row>
    <row r="14" spans="1:16" x14ac:dyDescent="0.25">
      <c r="A14" s="17" t="s">
        <v>17</v>
      </c>
      <c r="B14" s="10">
        <v>80</v>
      </c>
      <c r="C14" s="3"/>
      <c r="H14" s="10">
        <v>106.54420206659013</v>
      </c>
      <c r="K14" s="9"/>
      <c r="L14" s="9">
        <f>H14/B14-1</f>
        <v>0.33180252583237668</v>
      </c>
      <c r="M14" s="10">
        <v>12.8</v>
      </c>
      <c r="N14" s="10">
        <f>H14*0.129</f>
        <v>13.744202066590127</v>
      </c>
      <c r="O14" s="6">
        <f>H14-M14-N50-N14-B14</f>
        <v>0</v>
      </c>
      <c r="P14" s="9">
        <f>O14/B14</f>
        <v>0</v>
      </c>
    </row>
    <row r="15" spans="1:16" x14ac:dyDescent="0.25">
      <c r="B15" s="10">
        <v>90</v>
      </c>
      <c r="H15" s="10">
        <v>118.02525832376578</v>
      </c>
      <c r="J15" s="2"/>
      <c r="K15" s="9"/>
      <c r="L15" s="9">
        <f>H15/B15-1</f>
        <v>0.31139175915295314</v>
      </c>
      <c r="M15" s="10">
        <v>12.8</v>
      </c>
      <c r="N15" s="10">
        <f>H15*0.129</f>
        <v>15.225258323765786</v>
      </c>
      <c r="O15" s="8">
        <f>H15-M15-N51-N15-B15</f>
        <v>0</v>
      </c>
      <c r="P15" s="9">
        <f>O15/B15</f>
        <v>0</v>
      </c>
    </row>
    <row r="16" spans="1:16" x14ac:dyDescent="0.25">
      <c r="O16" s="5"/>
      <c r="P16" s="5"/>
    </row>
    <row r="18" spans="6:13" x14ac:dyDescent="0.25">
      <c r="I18" s="3"/>
    </row>
    <row r="19" spans="6:13" x14ac:dyDescent="0.25">
      <c r="F19" s="3"/>
    </row>
    <row r="20" spans="6:13" x14ac:dyDescent="0.25">
      <c r="J20" s="3"/>
    </row>
    <row r="21" spans="6:13" x14ac:dyDescent="0.25">
      <c r="G21" s="3"/>
      <c r="K21" s="4"/>
      <c r="L21" s="4"/>
      <c r="M21" s="3"/>
    </row>
  </sheetData>
  <pageMargins left="0.7" right="0.7" top="0.75" bottom="0.75" header="0.3" footer="0.3"/>
  <ignoredErrors>
    <ignoredError sqref="L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Crispens</dc:creator>
  <cp:lastModifiedBy>Landon Crispens</cp:lastModifiedBy>
  <dcterms:created xsi:type="dcterms:W3CDTF">2019-07-29T16:32:13Z</dcterms:created>
  <dcterms:modified xsi:type="dcterms:W3CDTF">2019-07-31T20:04:46Z</dcterms:modified>
</cp:coreProperties>
</file>